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P:\Comercial\Contratações &amp; Suporte\CONTRATACOES\TRABALHOS\Fator de Emissao Duto\Calculadora_simplificada\"/>
    </mc:Choice>
  </mc:AlternateContent>
  <xr:revisionPtr revIDLastSave="0" documentId="13_ncr:1_{8331BA42-6B6C-424D-B7FB-22093953E6AB}" xr6:coauthVersionLast="45" xr6:coauthVersionMax="45" xr10:uidLastSave="{00000000-0000-0000-0000-000000000000}"/>
  <bookViews>
    <workbookView xWindow="-120" yWindow="-120" windowWidth="20730" windowHeight="11160" tabRatio="893" xr2:uid="{00000000-000D-0000-FFFF-FFFF00000000}"/>
  </bookViews>
  <sheets>
    <sheet name="Dados" sheetId="16" r:id="rId1"/>
    <sheet name="Resultados" sheetId="7" r:id="rId2"/>
  </sheets>
  <definedNames>
    <definedName name="Average_truck_load">#REF!</definedName>
    <definedName name="Average_truck_load_2013">#REF!</definedName>
    <definedName name="Average_truck_load_2014">#REF!</definedName>
    <definedName name="Average_truck_load_2015">#REF!</definedName>
    <definedName name="Average_truck_load_2016">#REF!</definedName>
    <definedName name="Average_truck_load_2017">#REF!</definedName>
    <definedName name="Average_truck_load_2018">#REF!</definedName>
    <definedName name="Average_truck_load_2019">#REF!</definedName>
    <definedName name="CDy_factor">#REF!</definedName>
    <definedName name="COEF_2013">#REF!</definedName>
    <definedName name="COEF_2014">#REF!</definedName>
    <definedName name="COEF_2015">#REF!</definedName>
    <definedName name="COEF_2016">#REF!</definedName>
    <definedName name="COEF_2017">#REF!</definedName>
    <definedName name="COEF_2018">#REF!</definedName>
    <definedName name="COEF_2019">#REF!</definedName>
    <definedName name="Diesel_density">#REF!</definedName>
    <definedName name="EF_Diesel_2013">Resultados!#REF!</definedName>
    <definedName name="EF_Diesel_2014">Resultados!#REF!</definedName>
    <definedName name="EF_Diesel_2015">Resultados!#REF!</definedName>
    <definedName name="EF_Diesel_2016">Resultados!#REF!</definedName>
    <definedName name="EF_Diesel_2017">Resultados!#REF!</definedName>
    <definedName name="EF_Diesel_2018">Resultados!#REF!</definedName>
    <definedName name="EF_Diesel_2019">Resultados!#REF!</definedName>
    <definedName name="EF_grid_2013">Resultados!#REF!</definedName>
    <definedName name="EF_grid_2014">Resultados!#REF!</definedName>
    <definedName name="EF_grid_2015">Resultados!#REF!</definedName>
    <definedName name="EF_grid_2016">Resultados!#REF!</definedName>
    <definedName name="EF_grid_2017">Resultados!#REF!</definedName>
    <definedName name="EF_grid_2018">Resultados!#REF!</definedName>
    <definedName name="EF_grid_2019">Resultados!#REF!</definedName>
    <definedName name="EF_land_use">#REF!</definedName>
    <definedName name="EF_tree">#REF!</definedName>
    <definedName name="Ethanol_density">#REF!</definedName>
    <definedName name="Ethanol_flow">#REF!</definedName>
    <definedName name="FE_truck">#REF!</definedName>
    <definedName name="FE_truck_2013">#REF!</definedName>
    <definedName name="FE_truck_2014">#REF!</definedName>
    <definedName name="FE_truck_2015">#REF!</definedName>
    <definedName name="FE_truck_2016">#REF!</definedName>
    <definedName name="FE_truck_2017">#REF!</definedName>
    <definedName name="FE_truck_2018">#REF!</definedName>
    <definedName name="FE_truck_2019">#REF!</definedName>
    <definedName name="fuel_empty_2013">#REF!</definedName>
    <definedName name="fuel_empty_2014">#REF!</definedName>
    <definedName name="fuel_empty_2015">#REF!</definedName>
    <definedName name="fuel_empty_2016">#REF!</definedName>
    <definedName name="fuel_empty_2017">#REF!</definedName>
    <definedName name="fuel_empty_2018">#REF!</definedName>
    <definedName name="fuel_empty_2019">#REF!</definedName>
    <definedName name="fuel_loaded_2013">#REF!</definedName>
    <definedName name="fuel_loaded_2014">#REF!</definedName>
    <definedName name="fuel_loaded_2015">#REF!</definedName>
    <definedName name="fuel_loaded_2016">#REF!</definedName>
    <definedName name="fuel_loaded_2017">#REF!</definedName>
    <definedName name="fuel_loaded_2018">#REF!</definedName>
    <definedName name="fuel_loaded_2019">#REF!</definedName>
    <definedName name="PE_land_use_RP">#REF!</definedName>
    <definedName name="PE_land_use_UB">#REF!</definedName>
    <definedName name="pipe_rate">#REF!</definedName>
    <definedName name="pipe_rate_short">#REF!</definedName>
    <definedName name="Power">#REF!</definedName>
    <definedName name="TI_factor">#REF!</definedName>
    <definedName name="TI_factor_2013">#REF!</definedName>
    <definedName name="TI_factor_2014">#REF!</definedName>
    <definedName name="TI_factor_2015">#REF!</definedName>
    <definedName name="TI_factor_2016">#REF!</definedName>
    <definedName name="TI_factor_2017">#REF!</definedName>
    <definedName name="TI_factor_2018">#REF!</definedName>
    <definedName name="TI_factor_2019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14" i="16" l="1"/>
  <c r="Q12" i="16" l="1"/>
  <c r="Q11" i="16"/>
  <c r="F12" i="16"/>
  <c r="O12" i="16" s="1"/>
  <c r="F11" i="16"/>
  <c r="O11" i="16" s="1"/>
  <c r="G12" i="16" l="1"/>
  <c r="M12" i="16" s="1"/>
  <c r="G11" i="16"/>
  <c r="M11" i="16" s="1"/>
  <c r="F14" i="16"/>
  <c r="G14" i="16" s="1"/>
  <c r="B8" i="7" l="1"/>
  <c r="O14" i="16"/>
  <c r="N6" i="16"/>
  <c r="N7" i="16"/>
  <c r="N5" i="16"/>
  <c r="N15" i="16" l="1"/>
  <c r="E8" i="7" s="1"/>
  <c r="F5" i="16"/>
  <c r="O5" i="16" s="1"/>
  <c r="F7" i="16"/>
  <c r="F10" i="16"/>
  <c r="F13" i="16"/>
  <c r="M14" i="16"/>
  <c r="F6" i="16"/>
  <c r="F9" i="16"/>
  <c r="Q13" i="16"/>
  <c r="F8" i="16" s="1"/>
  <c r="Q10" i="16"/>
  <c r="Q9" i="16"/>
  <c r="Q5" i="16"/>
  <c r="G7" i="16" l="1"/>
  <c r="M7" i="16" s="1"/>
  <c r="O7" i="16"/>
  <c r="G6" i="16"/>
  <c r="M6" i="16" s="1"/>
  <c r="O6" i="16"/>
  <c r="G10" i="16"/>
  <c r="M10" i="16" s="1"/>
  <c r="O10" i="16"/>
  <c r="G13" i="16"/>
  <c r="M13" i="16" s="1"/>
  <c r="O13" i="16"/>
  <c r="G9" i="16"/>
  <c r="M9" i="16" s="1"/>
  <c r="O9" i="16"/>
  <c r="O8" i="16"/>
  <c r="G8" i="16"/>
  <c r="M8" i="16" s="1"/>
  <c r="G5" i="16"/>
  <c r="M5" i="16" s="1"/>
  <c r="O15" i="16" l="1"/>
  <c r="F8" i="7" s="1"/>
  <c r="G8" i="7" s="1"/>
  <c r="M15" i="16"/>
  <c r="C8" i="7" s="1"/>
  <c r="I8" i="7" l="1"/>
</calcChain>
</file>

<file path=xl/sharedStrings.xml><?xml version="1.0" encoding="utf-8"?>
<sst xmlns="http://schemas.openxmlformats.org/spreadsheetml/2006/main" count="41" uniqueCount="39">
  <si>
    <t>km</t>
  </si>
  <si>
    <t>Paulínia-Barueri</t>
  </si>
  <si>
    <t>Uberaba-Paulínia</t>
  </si>
  <si>
    <t>Paulínia-Guarulhos</t>
  </si>
  <si>
    <t>Paulínia-VoltaRedonda</t>
  </si>
  <si>
    <t>Paulínia-DuqueCaxias</t>
  </si>
  <si>
    <t>RibeirãoPreto-Paulínia</t>
  </si>
  <si>
    <t>Paulínia</t>
  </si>
  <si>
    <t>duto
km</t>
  </si>
  <si>
    <t>rodo
km</t>
  </si>
  <si>
    <t>Rodocoleta
km (só ida)</t>
  </si>
  <si>
    <t>Trecho
Duto</t>
  </si>
  <si>
    <t>ENTRADA</t>
  </si>
  <si>
    <t>SISTEMA</t>
  </si>
  <si>
    <t>SAIDA</t>
  </si>
  <si>
    <t>PERÍODO</t>
  </si>
  <si>
    <t>Paulínia-IlhaD'Agua</t>
  </si>
  <si>
    <t>Trecho duto</t>
  </si>
  <si>
    <t>não se
aplica</t>
  </si>
  <si>
    <t>Fator
rodo direto
kgCO2/tonne.km</t>
  </si>
  <si>
    <t>Fator
rodocoleta
kgCO2/tonne.km</t>
  </si>
  <si>
    <t>Fator
duto
kgCO2/tonne.km</t>
  </si>
  <si>
    <r>
      <t>Emissão
rodo direto
 tCO</t>
    </r>
    <r>
      <rPr>
        <vertAlign val="subscript"/>
        <sz val="10"/>
        <rFont val="Arial"/>
        <family val="2"/>
      </rPr>
      <t>2</t>
    </r>
  </si>
  <si>
    <r>
      <t>Emissão
rodocoleta
 tCO</t>
    </r>
    <r>
      <rPr>
        <vertAlign val="subscript"/>
        <sz val="10"/>
        <rFont val="Arial"/>
        <family val="2"/>
      </rPr>
      <t>2</t>
    </r>
  </si>
  <si>
    <r>
      <t>Emissão
duto
 tCO</t>
    </r>
    <r>
      <rPr>
        <vertAlign val="subscript"/>
        <sz val="10"/>
        <rFont val="Arial"/>
        <family val="2"/>
      </rPr>
      <t>2</t>
    </r>
  </si>
  <si>
    <t>Densidade
Etanol
ton/m³</t>
  </si>
  <si>
    <t>%Biodiesel</t>
  </si>
  <si>
    <t>Volume
mil m³</t>
  </si>
  <si>
    <t>Período</t>
  </si>
  <si>
    <t>Paulínia-SãoCaetano</t>
  </si>
  <si>
    <t>Paulínia-SãoJoséCampos</t>
  </si>
  <si>
    <t>Resumo das Reduções Obtidas</t>
  </si>
  <si>
    <t>Duto</t>
  </si>
  <si>
    <t>Emissões
Totais</t>
  </si>
  <si>
    <t>Emissões
Evitadas</t>
  </si>
  <si>
    <t>Baseline
Rodoviário</t>
  </si>
  <si>
    <t>Rodoviário
(entre usina e Terminal Logum)</t>
  </si>
  <si>
    <r>
      <t>unit - tCO</t>
    </r>
    <r>
      <rPr>
        <b/>
        <vertAlign val="subscript"/>
        <sz val="12"/>
        <rFont val="Arial"/>
        <family val="2"/>
      </rPr>
      <t>2</t>
    </r>
  </si>
  <si>
    <r>
      <t>unit - tCO</t>
    </r>
    <r>
      <rPr>
        <b/>
        <vertAlign val="subscript"/>
        <sz val="14"/>
        <rFont val="Arial"/>
        <family val="2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</si>
</sst>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0.0"/>
    <numFmt numFmtId="166" formatCode="0.000"/>
    <numFmt numFmtId="167" formatCode="0.000000"/>
  </numFmts>
  <fonts count="1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vertAlign val="subscript"/>
      <sz val="10"/>
      <name val="Arial"/>
      <family val="2"/>
    </font>
    <font>
      <sz val="10"/>
      <color theme="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vertAlign val="subscript"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/>
      <sz val="18"/>
      <name val="Arial"/>
      <family val="2"/>
    </font>
    <font>
      <b/>
      <sz val="16"/>
      <name val="Arial"/>
      <family val="2"/>
    </font>
    <font>
      <b/>
      <vertAlign val="subscript"/>
      <sz val="14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8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59999389629810485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11" xfId="0" applyFont="1" applyFill="1" applyBorder="1" applyAlignment="1">
      <alignment horizontal="center" vertical="center" wrapText="1"/>
    </xf>
    <xf numFmtId="0" fontId="1" fillId="6" borderId="24" xfId="0" applyFont="1" applyFill="1" applyBorder="1" applyAlignment="1">
      <alignment horizontal="center" vertical="center" wrapText="1"/>
    </xf>
    <xf numFmtId="0" fontId="1" fillId="6" borderId="26" xfId="0" applyFont="1" applyFill="1" applyBorder="1" applyAlignment="1">
      <alignment horizontal="center" vertical="center" wrapText="1"/>
    </xf>
    <xf numFmtId="0" fontId="1" fillId="6" borderId="24" xfId="0" applyFont="1" applyFill="1" applyBorder="1" applyAlignment="1">
      <alignment horizontal="center" vertical="center"/>
    </xf>
    <xf numFmtId="1" fontId="1" fillId="6" borderId="25" xfId="0" applyNumberFormat="1" applyFont="1" applyFill="1" applyBorder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6" borderId="24" xfId="0" applyFont="1" applyFill="1" applyBorder="1" applyAlignment="1" applyProtection="1">
      <alignment horizontal="center" vertical="center" wrapText="1"/>
      <protection locked="0"/>
    </xf>
    <xf numFmtId="0" fontId="1" fillId="6" borderId="25" xfId="0" applyFont="1" applyFill="1" applyBorder="1" applyAlignment="1" applyProtection="1">
      <alignment horizontal="center" vertical="center" wrapText="1"/>
      <protection locked="0"/>
    </xf>
    <xf numFmtId="0" fontId="0" fillId="5" borderId="13" xfId="0" applyFill="1" applyBorder="1" applyAlignment="1" applyProtection="1">
      <alignment vertical="center"/>
      <protection locked="0"/>
    </xf>
    <xf numFmtId="3" fontId="0" fillId="5" borderId="14" xfId="0" applyNumberFormat="1" applyFill="1" applyBorder="1" applyAlignment="1" applyProtection="1">
      <alignment horizontal="center" vertical="center"/>
      <protection locked="0"/>
    </xf>
    <xf numFmtId="0" fontId="0" fillId="5" borderId="8" xfId="0" applyFill="1" applyBorder="1" applyAlignment="1" applyProtection="1">
      <alignment vertical="center"/>
      <protection locked="0"/>
    </xf>
    <xf numFmtId="3" fontId="0" fillId="5" borderId="16" xfId="0" applyNumberFormat="1" applyFill="1" applyBorder="1" applyAlignment="1" applyProtection="1">
      <alignment horizontal="center" vertical="center"/>
      <protection locked="0"/>
    </xf>
    <xf numFmtId="0" fontId="0" fillId="5" borderId="18" xfId="0" applyFill="1" applyBorder="1" applyAlignment="1" applyProtection="1">
      <alignment vertical="center"/>
      <protection locked="0"/>
    </xf>
    <xf numFmtId="3" fontId="0" fillId="5" borderId="19" xfId="0" applyNumberFormat="1" applyFill="1" applyBorder="1" applyAlignment="1" applyProtection="1">
      <alignment horizontal="center" vertical="center"/>
      <protection locked="0"/>
    </xf>
    <xf numFmtId="0" fontId="0" fillId="5" borderId="21" xfId="0" applyFill="1" applyBorder="1" applyAlignment="1" applyProtection="1">
      <alignment vertical="center"/>
      <protection locked="0"/>
    </xf>
    <xf numFmtId="0" fontId="0" fillId="5" borderId="10" xfId="0" applyFill="1" applyBorder="1" applyAlignment="1" applyProtection="1">
      <alignment vertical="center"/>
      <protection locked="0"/>
    </xf>
    <xf numFmtId="0" fontId="0" fillId="5" borderId="23" xfId="0" applyFill="1" applyBorder="1" applyAlignment="1" applyProtection="1">
      <alignment vertical="center"/>
      <protection locked="0"/>
    </xf>
    <xf numFmtId="1" fontId="0" fillId="5" borderId="12" xfId="0" applyNumberFormat="1" applyFill="1" applyBorder="1" applyAlignment="1" applyProtection="1">
      <alignment horizontal="center" vertical="center"/>
      <protection locked="0"/>
    </xf>
    <xf numFmtId="1" fontId="0" fillId="5" borderId="15" xfId="0" applyNumberFormat="1" applyFill="1" applyBorder="1" applyAlignment="1" applyProtection="1">
      <alignment horizontal="center" vertical="center"/>
      <protection locked="0"/>
    </xf>
    <xf numFmtId="0" fontId="0" fillId="5" borderId="17" xfId="0" applyFill="1" applyBorder="1" applyAlignment="1" applyProtection="1">
      <alignment horizontal="center" vertical="center"/>
      <protection locked="0"/>
    </xf>
    <xf numFmtId="17" fontId="3" fillId="5" borderId="8" xfId="0" applyNumberFormat="1" applyFont="1" applyFill="1" applyBorder="1" applyAlignment="1" applyProtection="1">
      <alignment horizontal="center" vertical="center"/>
      <protection locked="0"/>
    </xf>
    <xf numFmtId="0" fontId="1" fillId="6" borderId="4" xfId="0" applyFont="1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66" fontId="6" fillId="0" borderId="13" xfId="0" applyNumberFormat="1" applyFont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 vertical="center"/>
    </xf>
    <xf numFmtId="167" fontId="6" fillId="0" borderId="13" xfId="0" applyNumberFormat="1" applyFont="1" applyBorder="1" applyAlignment="1">
      <alignment horizontal="center" vertical="center"/>
    </xf>
    <xf numFmtId="3" fontId="6" fillId="0" borderId="13" xfId="0" applyNumberFormat="1" applyFont="1" applyBorder="1" applyAlignment="1">
      <alignment horizontal="center" vertical="center"/>
    </xf>
    <xf numFmtId="0" fontId="6" fillId="3" borderId="13" xfId="0" applyFont="1" applyFill="1" applyBorder="1" applyAlignment="1">
      <alignment vertical="center"/>
    </xf>
    <xf numFmtId="1" fontId="6" fillId="0" borderId="14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166" fontId="6" fillId="0" borderId="8" xfId="0" applyNumberFormat="1" applyFont="1" applyBorder="1" applyAlignment="1">
      <alignment horizontal="center" vertical="center"/>
    </xf>
    <xf numFmtId="2" fontId="6" fillId="0" borderId="8" xfId="0" applyNumberFormat="1" applyFont="1" applyBorder="1" applyAlignment="1">
      <alignment horizontal="center" vertical="center"/>
    </xf>
    <xf numFmtId="167" fontId="6" fillId="0" borderId="8" xfId="0" applyNumberFormat="1" applyFont="1" applyBorder="1" applyAlignment="1">
      <alignment horizontal="center" vertical="center"/>
    </xf>
    <xf numFmtId="3" fontId="6" fillId="0" borderId="8" xfId="0" applyNumberFormat="1" applyFont="1" applyBorder="1" applyAlignment="1">
      <alignment horizontal="center" vertical="center"/>
    </xf>
    <xf numFmtId="0" fontId="6" fillId="3" borderId="8" xfId="0" applyFont="1" applyFill="1" applyBorder="1" applyAlignment="1">
      <alignment vertical="center"/>
    </xf>
    <xf numFmtId="1" fontId="6" fillId="0" borderId="16" xfId="0" applyNumberFormat="1" applyFont="1" applyFill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166" fontId="6" fillId="0" borderId="18" xfId="0" applyNumberFormat="1" applyFont="1" applyBorder="1" applyAlignment="1">
      <alignment horizontal="center" vertical="center"/>
    </xf>
    <xf numFmtId="2" fontId="6" fillId="0" borderId="18" xfId="0" applyNumberFormat="1" applyFont="1" applyBorder="1" applyAlignment="1">
      <alignment horizontal="center" vertical="center"/>
    </xf>
    <xf numFmtId="167" fontId="6" fillId="0" borderId="18" xfId="0" applyNumberFormat="1" applyFont="1" applyBorder="1" applyAlignment="1">
      <alignment horizontal="center" vertical="center"/>
    </xf>
    <xf numFmtId="3" fontId="6" fillId="0" borderId="18" xfId="0" applyNumberFormat="1" applyFont="1" applyBorder="1" applyAlignment="1">
      <alignment horizontal="center" vertical="center"/>
    </xf>
    <xf numFmtId="0" fontId="6" fillId="3" borderId="18" xfId="0" applyFont="1" applyFill="1" applyBorder="1" applyAlignment="1">
      <alignment vertical="center"/>
    </xf>
    <xf numFmtId="1" fontId="6" fillId="0" borderId="19" xfId="0" applyNumberFormat="1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165" fontId="6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0" fontId="1" fillId="0" borderId="0" xfId="0" applyFont="1"/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37" fontId="9" fillId="0" borderId="1" xfId="0" applyNumberFormat="1" applyFont="1" applyBorder="1" applyAlignment="1">
      <alignment horizontal="center" vertical="center"/>
    </xf>
    <xf numFmtId="37" fontId="9" fillId="0" borderId="0" xfId="0" applyNumberFormat="1" applyFont="1" applyAlignment="1">
      <alignment vertical="center"/>
    </xf>
    <xf numFmtId="37" fontId="11" fillId="2" borderId="1" xfId="1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37" fontId="11" fillId="7" borderId="1" xfId="1" applyNumberFormat="1" applyFont="1" applyFill="1" applyBorder="1" applyAlignment="1">
      <alignment horizontal="center" vertical="center" wrapText="1"/>
    </xf>
    <xf numFmtId="17" fontId="8" fillId="0" borderId="11" xfId="0" applyNumberFormat="1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37" fontId="7" fillId="4" borderId="1" xfId="1" applyNumberFormat="1" applyFont="1" applyFill="1" applyBorder="1" applyAlignment="1">
      <alignment horizontal="center" vertical="center" wrapText="1"/>
    </xf>
    <xf numFmtId="37" fontId="14" fillId="8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colors>
    <mruColors>
      <color rgb="FFFFFF8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C88B4A-ED68-4FF5-9F40-450B03FFC75E}">
  <dimension ref="B2:Q15"/>
  <sheetViews>
    <sheetView showGridLines="0" showRowColHeaders="0" tabSelected="1" zoomScale="80" zoomScaleNormal="80" workbookViewId="0">
      <selection activeCell="S10" sqref="S10"/>
    </sheetView>
  </sheetViews>
  <sheetFormatPr defaultRowHeight="24" customHeight="1" x14ac:dyDescent="0.2"/>
  <cols>
    <col min="1" max="1" width="5.42578125" style="1" customWidth="1"/>
    <col min="2" max="2" width="13" style="1" customWidth="1"/>
    <col min="3" max="3" width="21.28515625" style="1" customWidth="1"/>
    <col min="4" max="4" width="25.85546875" style="1" customWidth="1"/>
    <col min="5" max="5" width="21.7109375" style="1" customWidth="1"/>
    <col min="6" max="7" width="6.5703125" style="1" hidden="1" customWidth="1"/>
    <col min="8" max="9" width="11.7109375" style="1" hidden="1" customWidth="1"/>
    <col min="10" max="12" width="15.28515625" style="1" hidden="1" customWidth="1"/>
    <col min="13" max="13" width="10.5703125" style="1" hidden="1" customWidth="1"/>
    <col min="14" max="14" width="10.28515625" style="1" hidden="1" customWidth="1"/>
    <col min="15" max="15" width="8.42578125" style="1" hidden="1" customWidth="1"/>
    <col min="16" max="16" width="24.42578125" style="1" hidden="1" customWidth="1"/>
    <col min="17" max="17" width="9.140625" style="1" hidden="1" customWidth="1"/>
    <col min="18" max="16384" width="9.140625" style="1"/>
  </cols>
  <sheetData>
    <row r="2" spans="2:17" ht="24" customHeight="1" x14ac:dyDescent="0.2">
      <c r="B2" s="10" t="s">
        <v>15</v>
      </c>
      <c r="C2" s="25"/>
    </row>
    <row r="3" spans="2:17" ht="24" customHeight="1" thickBot="1" x14ac:dyDescent="0.25"/>
    <row r="4" spans="2:17" ht="50.25" customHeight="1" thickBot="1" x14ac:dyDescent="0.25">
      <c r="B4" s="4" t="s">
        <v>13</v>
      </c>
      <c r="C4" s="5" t="s">
        <v>10</v>
      </c>
      <c r="D4" s="11" t="s">
        <v>11</v>
      </c>
      <c r="E4" s="12" t="s">
        <v>27</v>
      </c>
      <c r="F4" s="7" t="s">
        <v>8</v>
      </c>
      <c r="G4" s="6" t="s">
        <v>9</v>
      </c>
      <c r="H4" s="6" t="s">
        <v>25</v>
      </c>
      <c r="I4" s="6" t="s">
        <v>26</v>
      </c>
      <c r="J4" s="6" t="s">
        <v>19</v>
      </c>
      <c r="K4" s="6" t="s">
        <v>20</v>
      </c>
      <c r="L4" s="6" t="s">
        <v>21</v>
      </c>
      <c r="M4" s="6" t="s">
        <v>22</v>
      </c>
      <c r="N4" s="6" t="s">
        <v>23</v>
      </c>
      <c r="O4" s="6" t="s">
        <v>24</v>
      </c>
      <c r="P4" s="8" t="s">
        <v>17</v>
      </c>
      <c r="Q4" s="9" t="s">
        <v>0</v>
      </c>
    </row>
    <row r="5" spans="2:17" ht="24" customHeight="1" x14ac:dyDescent="0.2">
      <c r="B5" s="26" t="s">
        <v>12</v>
      </c>
      <c r="C5" s="22"/>
      <c r="D5" s="13"/>
      <c r="E5" s="14"/>
      <c r="F5" s="35" t="str">
        <f t="shared" ref="F5:F13" si="0">IF( ISERROR(VLOOKUP(D5,$P$5:$Q$14,2,0)),"",    VLOOKUP(D5,$P$5:$Q$14,2,0)  )</f>
        <v/>
      </c>
      <c r="G5" s="36" t="str">
        <f>IF(F5="","",F5+C5)</f>
        <v/>
      </c>
      <c r="H5" s="37">
        <v>0.79</v>
      </c>
      <c r="I5" s="38">
        <v>0.89583333333333337</v>
      </c>
      <c r="J5" s="39">
        <v>7.5999999999999998E-2</v>
      </c>
      <c r="K5" s="39">
        <v>3.4052941196048098E-2</v>
      </c>
      <c r="L5" s="39">
        <v>7.7274028038439404E-4</v>
      </c>
      <c r="M5" s="40">
        <f>IF(E5="",0,         E5*H5*I5    *G5   *J5   /1000 )</f>
        <v>0</v>
      </c>
      <c r="N5" s="40">
        <f>IF(E5="",0,         E5*H5*I5    *C5   *K5   /1000 )</f>
        <v>0</v>
      </c>
      <c r="O5" s="40">
        <f>IF(E5="",0,         E5*H5*I5    *F5   *L5   /1000 )</f>
        <v>0</v>
      </c>
      <c r="P5" s="41" t="s">
        <v>2</v>
      </c>
      <c r="Q5" s="42">
        <f>143+207</f>
        <v>350</v>
      </c>
    </row>
    <row r="6" spans="2:17" ht="24" customHeight="1" x14ac:dyDescent="0.2">
      <c r="B6" s="27"/>
      <c r="C6" s="23"/>
      <c r="D6" s="15"/>
      <c r="E6" s="16"/>
      <c r="F6" s="43" t="str">
        <f t="shared" si="0"/>
        <v/>
      </c>
      <c r="G6" s="44" t="str">
        <f>IF(F6="","",F6+C6)</f>
        <v/>
      </c>
      <c r="H6" s="45">
        <v>0.79</v>
      </c>
      <c r="I6" s="46">
        <v>0.89583333333333337</v>
      </c>
      <c r="J6" s="47">
        <v>7.5999999999999998E-2</v>
      </c>
      <c r="K6" s="47">
        <v>3.4052941196048098E-2</v>
      </c>
      <c r="L6" s="47">
        <v>7.7274028038439404E-4</v>
      </c>
      <c r="M6" s="48">
        <f t="shared" ref="M6:M14" si="1">IF(E6="",0,         E6*H6*I6    *G6   *J6   /1000 )</f>
        <v>0</v>
      </c>
      <c r="N6" s="48">
        <f t="shared" ref="N6:N7" si="2">IF(E6="",0,         E6*H6*I6    *C6   *K6   /1000 )</f>
        <v>0</v>
      </c>
      <c r="O6" s="48">
        <f t="shared" ref="O6:O14" si="3">IF(E6="",0,         E6*H6*I6    *F6   *L6   /1000 )</f>
        <v>0</v>
      </c>
      <c r="P6" s="49" t="s">
        <v>6</v>
      </c>
      <c r="Q6" s="50">
        <v>207</v>
      </c>
    </row>
    <row r="7" spans="2:17" ht="24" customHeight="1" thickBot="1" x14ac:dyDescent="0.25">
      <c r="B7" s="28"/>
      <c r="C7" s="24"/>
      <c r="D7" s="17"/>
      <c r="E7" s="18"/>
      <c r="F7" s="51" t="str">
        <f t="shared" si="0"/>
        <v/>
      </c>
      <c r="G7" s="52" t="str">
        <f t="shared" ref="G7" si="4">IF(F7="","",F7+C7)</f>
        <v/>
      </c>
      <c r="H7" s="53">
        <v>0.79</v>
      </c>
      <c r="I7" s="54">
        <v>0.89583333333333337</v>
      </c>
      <c r="J7" s="55">
        <v>7.5999999999999998E-2</v>
      </c>
      <c r="K7" s="55">
        <v>3.4052941196048098E-2</v>
      </c>
      <c r="L7" s="55">
        <v>7.7274028038439404E-4</v>
      </c>
      <c r="M7" s="56">
        <f t="shared" si="1"/>
        <v>0</v>
      </c>
      <c r="N7" s="56">
        <f t="shared" si="2"/>
        <v>0</v>
      </c>
      <c r="O7" s="56">
        <f t="shared" si="3"/>
        <v>0</v>
      </c>
      <c r="P7" s="57" t="s">
        <v>7</v>
      </c>
      <c r="Q7" s="58">
        <v>5</v>
      </c>
    </row>
    <row r="8" spans="2:17" ht="24" customHeight="1" x14ac:dyDescent="0.2">
      <c r="B8" s="29" t="s">
        <v>14</v>
      </c>
      <c r="C8" s="32" t="s">
        <v>18</v>
      </c>
      <c r="D8" s="19"/>
      <c r="E8" s="14"/>
      <c r="F8" s="35" t="str">
        <f t="shared" si="0"/>
        <v/>
      </c>
      <c r="G8" s="36" t="str">
        <f>IF(F8="","",F8)</f>
        <v/>
      </c>
      <c r="H8" s="37">
        <v>0.79</v>
      </c>
      <c r="I8" s="38">
        <v>0.89583333333333337</v>
      </c>
      <c r="J8" s="39">
        <v>7.5999999999999998E-2</v>
      </c>
      <c r="K8" s="39">
        <v>3.4052941196048098E-2</v>
      </c>
      <c r="L8" s="39">
        <v>7.7274028038439404E-4</v>
      </c>
      <c r="M8" s="40">
        <f t="shared" si="1"/>
        <v>0</v>
      </c>
      <c r="N8" s="59" t="s">
        <v>18</v>
      </c>
      <c r="O8" s="40">
        <f t="shared" si="3"/>
        <v>0</v>
      </c>
      <c r="P8" s="41" t="s">
        <v>1</v>
      </c>
      <c r="Q8" s="42">
        <v>95</v>
      </c>
    </row>
    <row r="9" spans="2:17" ht="24" customHeight="1" x14ac:dyDescent="0.2">
      <c r="B9" s="30"/>
      <c r="C9" s="33"/>
      <c r="D9" s="20"/>
      <c r="E9" s="16"/>
      <c r="F9" s="43" t="str">
        <f t="shared" si="0"/>
        <v/>
      </c>
      <c r="G9" s="44" t="str">
        <f t="shared" ref="G9:G13" si="5">IF(F9="","",F9)</f>
        <v/>
      </c>
      <c r="H9" s="45">
        <v>0.79</v>
      </c>
      <c r="I9" s="46">
        <v>0.89583333333333337</v>
      </c>
      <c r="J9" s="47">
        <v>7.5999999999999998E-2</v>
      </c>
      <c r="K9" s="47">
        <v>3.4052941196048098E-2</v>
      </c>
      <c r="L9" s="47">
        <v>7.7274028038439404E-4</v>
      </c>
      <c r="M9" s="48">
        <f t="shared" si="1"/>
        <v>0</v>
      </c>
      <c r="N9" s="60"/>
      <c r="O9" s="48">
        <f t="shared" si="3"/>
        <v>0</v>
      </c>
      <c r="P9" s="49" t="s">
        <v>3</v>
      </c>
      <c r="Q9" s="50">
        <f>153+40</f>
        <v>193</v>
      </c>
    </row>
    <row r="10" spans="2:17" ht="24" customHeight="1" x14ac:dyDescent="0.2">
      <c r="B10" s="30"/>
      <c r="C10" s="33"/>
      <c r="D10" s="20"/>
      <c r="E10" s="16"/>
      <c r="F10" s="43" t="str">
        <f t="shared" si="0"/>
        <v/>
      </c>
      <c r="G10" s="44" t="str">
        <f t="shared" si="5"/>
        <v/>
      </c>
      <c r="H10" s="45">
        <v>0.79</v>
      </c>
      <c r="I10" s="46">
        <v>0.89583333333333337</v>
      </c>
      <c r="J10" s="47">
        <v>7.5999999999999998E-2</v>
      </c>
      <c r="K10" s="47">
        <v>3.4052941196048098E-2</v>
      </c>
      <c r="L10" s="47">
        <v>7.7274028038439404E-4</v>
      </c>
      <c r="M10" s="48">
        <f t="shared" si="1"/>
        <v>0</v>
      </c>
      <c r="N10" s="60"/>
      <c r="O10" s="48">
        <f t="shared" si="3"/>
        <v>0</v>
      </c>
      <c r="P10" s="49" t="s">
        <v>4</v>
      </c>
      <c r="Q10" s="50">
        <f>153+272</f>
        <v>425</v>
      </c>
    </row>
    <row r="11" spans="2:17" ht="24" customHeight="1" x14ac:dyDescent="0.2">
      <c r="B11" s="30"/>
      <c r="C11" s="33"/>
      <c r="D11" s="20"/>
      <c r="E11" s="16"/>
      <c r="F11" s="43" t="str">
        <f t="shared" si="0"/>
        <v/>
      </c>
      <c r="G11" s="44" t="str">
        <f t="shared" si="5"/>
        <v/>
      </c>
      <c r="H11" s="45">
        <v>0.79</v>
      </c>
      <c r="I11" s="46">
        <v>0.89583333333333337</v>
      </c>
      <c r="J11" s="47">
        <v>7.5999999999999998E-2</v>
      </c>
      <c r="K11" s="47">
        <v>3.4052941196048098E-2</v>
      </c>
      <c r="L11" s="47">
        <v>7.7274028038439404E-4</v>
      </c>
      <c r="M11" s="48">
        <f t="shared" ref="M11:M12" si="6">IF(E11="",0,         E11*H11*I11    *G11   *J11   /1000 )</f>
        <v>0</v>
      </c>
      <c r="N11" s="60"/>
      <c r="O11" s="48">
        <f t="shared" si="3"/>
        <v>0</v>
      </c>
      <c r="P11" s="49" t="s">
        <v>29</v>
      </c>
      <c r="Q11" s="50">
        <f>Q9+24</f>
        <v>217</v>
      </c>
    </row>
    <row r="12" spans="2:17" ht="24" customHeight="1" x14ac:dyDescent="0.2">
      <c r="B12" s="30"/>
      <c r="C12" s="33"/>
      <c r="D12" s="20"/>
      <c r="E12" s="16"/>
      <c r="F12" s="43" t="str">
        <f t="shared" si="0"/>
        <v/>
      </c>
      <c r="G12" s="44" t="str">
        <f t="shared" si="5"/>
        <v/>
      </c>
      <c r="H12" s="45">
        <v>0.79</v>
      </c>
      <c r="I12" s="46">
        <v>0.89583333333333337</v>
      </c>
      <c r="J12" s="47">
        <v>7.5999999999999998E-2</v>
      </c>
      <c r="K12" s="47">
        <v>3.4052941196048098E-2</v>
      </c>
      <c r="L12" s="47">
        <v>7.7274028038439404E-4</v>
      </c>
      <c r="M12" s="48">
        <f t="shared" si="6"/>
        <v>0</v>
      </c>
      <c r="N12" s="60"/>
      <c r="O12" s="48">
        <f t="shared" si="3"/>
        <v>0</v>
      </c>
      <c r="P12" s="49" t="s">
        <v>30</v>
      </c>
      <c r="Q12" s="50">
        <f>153+36</f>
        <v>189</v>
      </c>
    </row>
    <row r="13" spans="2:17" ht="24" customHeight="1" x14ac:dyDescent="0.2">
      <c r="B13" s="30"/>
      <c r="C13" s="33"/>
      <c r="D13" s="20"/>
      <c r="E13" s="16"/>
      <c r="F13" s="43" t="str">
        <f t="shared" si="0"/>
        <v/>
      </c>
      <c r="G13" s="44" t="str">
        <f t="shared" si="5"/>
        <v/>
      </c>
      <c r="H13" s="45">
        <v>0.79</v>
      </c>
      <c r="I13" s="46">
        <v>0.89583333333333337</v>
      </c>
      <c r="J13" s="47">
        <v>7.5999999999999998E-2</v>
      </c>
      <c r="K13" s="47">
        <v>3.4052941196048098E-2</v>
      </c>
      <c r="L13" s="47">
        <v>7.7274028038439404E-4</v>
      </c>
      <c r="M13" s="48">
        <f t="shared" si="1"/>
        <v>0</v>
      </c>
      <c r="N13" s="60"/>
      <c r="O13" s="48">
        <f t="shared" si="3"/>
        <v>0</v>
      </c>
      <c r="P13" s="49" t="s">
        <v>5</v>
      </c>
      <c r="Q13" s="50">
        <f>153+372</f>
        <v>525</v>
      </c>
    </row>
    <row r="14" spans="2:17" ht="24" customHeight="1" thickBot="1" x14ac:dyDescent="0.25">
      <c r="B14" s="31"/>
      <c r="C14" s="34"/>
      <c r="D14" s="21"/>
      <c r="E14" s="18"/>
      <c r="F14" s="61" t="str">
        <f t="shared" ref="F14" si="7">IF( ISERROR(VLOOKUP(D14,$P$5:$Q$14,2,0)),"",    VLOOKUP(D14,$P$5:$Q$14,2,0)  )</f>
        <v/>
      </c>
      <c r="G14" s="62" t="str">
        <f t="shared" ref="G14" si="8">IF(F14="","",F14)</f>
        <v/>
      </c>
      <c r="H14" s="53">
        <v>0.79</v>
      </c>
      <c r="I14" s="54">
        <v>0.89583333333333337</v>
      </c>
      <c r="J14" s="55">
        <v>7.5999999999999998E-2</v>
      </c>
      <c r="K14" s="55">
        <v>3.4052941196048098E-2</v>
      </c>
      <c r="L14" s="55">
        <v>7.7274028038439404E-4</v>
      </c>
      <c r="M14" s="56">
        <f t="shared" si="1"/>
        <v>0</v>
      </c>
      <c r="N14" s="63"/>
      <c r="O14" s="56">
        <f t="shared" si="3"/>
        <v>0</v>
      </c>
      <c r="P14" s="57" t="s">
        <v>16</v>
      </c>
      <c r="Q14" s="64">
        <f>525+13.5</f>
        <v>538.5</v>
      </c>
    </row>
    <row r="15" spans="2:17" ht="24" customHeight="1" x14ac:dyDescent="0.2">
      <c r="F15" s="65"/>
      <c r="G15" s="65"/>
      <c r="H15" s="65"/>
      <c r="I15" s="65"/>
      <c r="J15" s="65"/>
      <c r="K15" s="65"/>
      <c r="L15" s="65"/>
      <c r="M15" s="66">
        <f>SUM(M5:M14)</f>
        <v>0</v>
      </c>
      <c r="N15" s="66">
        <f>SUM(N5:N7)</f>
        <v>0</v>
      </c>
      <c r="O15" s="66">
        <f t="shared" ref="O15" si="9">SUM(O5:O14)</f>
        <v>0</v>
      </c>
      <c r="P15" s="65"/>
      <c r="Q15" s="65"/>
    </row>
  </sheetData>
  <sheetProtection algorithmName="SHA-512" hashValue="fRH8v7ntqZ/l1ObbFG4BSyGcRV01HoaL+1Yz95v6/J3xi1o7VQwuXPR71Lh3OT0pwPSMwKQXONVgWVMS/trOZg==" saltValue="6GGMYeGS+sv/1XFrHG+rXA==" spinCount="100000" sheet="1" objects="1" scenarios="1"/>
  <mergeCells count="4">
    <mergeCell ref="B5:B7"/>
    <mergeCell ref="B8:B14"/>
    <mergeCell ref="C8:C14"/>
    <mergeCell ref="N8:N14"/>
  </mergeCells>
  <phoneticPr fontId="2" type="noConversion"/>
  <dataValidations count="2">
    <dataValidation type="list" allowBlank="1" showInputMessage="1" showErrorMessage="1" sqref="D5:D7" xr:uid="{E3A9DE79-3C12-48C3-BBBB-2047557CB9F0}">
      <formula1>$P$5:$P$7</formula1>
    </dataValidation>
    <dataValidation type="list" allowBlank="1" showInputMessage="1" showErrorMessage="1" sqref="D8:D14" xr:uid="{08AE79E4-3DA1-407C-99D8-F221DE195505}">
      <formula1>$P$7:$P$14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ignoredErrors>
    <ignoredError sqref="N15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26"/>
  <sheetViews>
    <sheetView showGridLines="0" showRowColHeaders="0" zoomScale="80" zoomScaleNormal="80" workbookViewId="0">
      <selection activeCell="G15" sqref="G15"/>
    </sheetView>
  </sheetViews>
  <sheetFormatPr defaultRowHeight="14.25" customHeight="1" x14ac:dyDescent="0.2"/>
  <cols>
    <col min="1" max="1" width="7" style="2" customWidth="1"/>
    <col min="2" max="3" width="20" style="2" customWidth="1"/>
    <col min="4" max="4" width="4.7109375" style="2" customWidth="1"/>
    <col min="5" max="7" width="20" style="2" customWidth="1"/>
    <col min="8" max="8" width="4.7109375" style="2" customWidth="1"/>
    <col min="9" max="9" width="20" style="2" customWidth="1"/>
    <col min="10" max="16384" width="9.140625" style="2"/>
  </cols>
  <sheetData>
    <row r="1" spans="1:13" ht="16.5" customHeight="1" x14ac:dyDescent="0.2"/>
    <row r="2" spans="1:13" ht="20.100000000000001" customHeight="1" x14ac:dyDescent="0.2">
      <c r="B2" s="76" t="s">
        <v>31</v>
      </c>
      <c r="C2" s="68"/>
      <c r="D2" s="68"/>
      <c r="E2" s="68"/>
      <c r="F2" s="68"/>
      <c r="G2" s="68"/>
      <c r="H2" s="68"/>
      <c r="I2" s="68"/>
    </row>
    <row r="3" spans="1:13" ht="16.5" customHeight="1" x14ac:dyDescent="0.2">
      <c r="B3" s="68"/>
      <c r="C3" s="68"/>
      <c r="D3" s="68"/>
      <c r="E3" s="68"/>
      <c r="F3" s="68"/>
      <c r="G3" s="68"/>
      <c r="H3" s="68"/>
      <c r="I3" s="68"/>
    </row>
    <row r="4" spans="1:13" ht="16.5" customHeight="1" x14ac:dyDescent="0.2">
      <c r="B4" s="68"/>
      <c r="C4" s="68"/>
      <c r="D4" s="68"/>
      <c r="E4" s="68"/>
      <c r="F4" s="68"/>
      <c r="G4" s="68"/>
      <c r="H4" s="68"/>
      <c r="I4" s="68"/>
    </row>
    <row r="5" spans="1:13" ht="16.5" customHeight="1" x14ac:dyDescent="0.2">
      <c r="B5" s="68"/>
      <c r="C5" s="68"/>
      <c r="D5" s="68"/>
      <c r="E5" s="68"/>
      <c r="F5" s="68"/>
      <c r="G5" s="68"/>
      <c r="H5" s="68"/>
      <c r="I5" s="68"/>
    </row>
    <row r="6" spans="1:13" ht="16.5" customHeight="1" thickBot="1" x14ac:dyDescent="0.25">
      <c r="B6" s="68"/>
      <c r="C6" s="69" t="s">
        <v>37</v>
      </c>
      <c r="D6" s="68"/>
      <c r="E6" s="68"/>
      <c r="F6" s="68"/>
      <c r="G6" s="69" t="s">
        <v>37</v>
      </c>
      <c r="H6" s="68"/>
      <c r="I6" s="79" t="s">
        <v>38</v>
      </c>
    </row>
    <row r="7" spans="1:13" ht="60.75" customHeight="1" thickBot="1" x14ac:dyDescent="0.25">
      <c r="B7" s="72" t="s">
        <v>28</v>
      </c>
      <c r="C7" s="72" t="s">
        <v>35</v>
      </c>
      <c r="D7" s="73"/>
      <c r="E7" s="74" t="s">
        <v>36</v>
      </c>
      <c r="F7" s="74" t="s">
        <v>32</v>
      </c>
      <c r="G7" s="74" t="s">
        <v>33</v>
      </c>
      <c r="H7" s="73"/>
      <c r="I7" s="77" t="s">
        <v>34</v>
      </c>
    </row>
    <row r="8" spans="1:13" ht="60.75" customHeight="1" thickBot="1" x14ac:dyDescent="0.25">
      <c r="B8" s="75">
        <f>Dados!C2</f>
        <v>0</v>
      </c>
      <c r="C8" s="70">
        <f>Dados!M15</f>
        <v>0</v>
      </c>
      <c r="D8" s="71"/>
      <c r="E8" s="70">
        <f>Dados!N15</f>
        <v>0</v>
      </c>
      <c r="F8" s="70">
        <f>Dados!O15</f>
        <v>0</v>
      </c>
      <c r="G8" s="70">
        <f>F8+E8</f>
        <v>0</v>
      </c>
      <c r="H8" s="71"/>
      <c r="I8" s="78">
        <f>C8-G8</f>
        <v>0</v>
      </c>
      <c r="M8" s="80"/>
    </row>
    <row r="10" spans="1:13" ht="14.25" customHeight="1" x14ac:dyDescent="0.2">
      <c r="I10"/>
      <c r="J10"/>
      <c r="K10"/>
      <c r="L10"/>
    </row>
    <row r="11" spans="1:13" ht="14.25" customHeight="1" x14ac:dyDescent="0.2">
      <c r="I11"/>
      <c r="J11"/>
      <c r="K11"/>
      <c r="L11"/>
    </row>
    <row r="12" spans="1:13" ht="18.75" customHeight="1" x14ac:dyDescent="0.2">
      <c r="I12"/>
      <c r="J12"/>
      <c r="K12"/>
      <c r="L12"/>
    </row>
    <row r="13" spans="1:13" ht="14.25" customHeight="1" x14ac:dyDescent="0.2">
      <c r="I13"/>
      <c r="J13"/>
      <c r="K13"/>
      <c r="L13" s="67"/>
    </row>
    <row r="14" spans="1:13" ht="14.25" customHeight="1" x14ac:dyDescent="0.2">
      <c r="I14"/>
      <c r="J14"/>
      <c r="K14"/>
      <c r="L14"/>
    </row>
    <row r="15" spans="1:13" ht="14.25" customHeight="1" x14ac:dyDescent="0.2">
      <c r="A15" s="3"/>
    </row>
    <row r="19" ht="18.75" customHeight="1" x14ac:dyDescent="0.2"/>
    <row r="20" ht="17.25" customHeight="1" x14ac:dyDescent="0.2"/>
    <row r="21" ht="25.5" customHeight="1" x14ac:dyDescent="0.2"/>
    <row r="26" ht="18.75" customHeight="1" x14ac:dyDescent="0.2"/>
  </sheetData>
  <sheetProtection algorithmName="SHA-512" hashValue="Dva0uO0858UhFTtZm9ReJGKJBu0tCmpEUwDxHp7taZjEHEdPNiFGchMkQTL7YgMz+WQXK1tyld+FhBTCIFRUWg==" saltValue="MDgO6W2uF67FUIoQFjd3ng==" spinCount="100000" sheet="1" objects="1" scenarios="1"/>
  <phoneticPr fontId="2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45F69F95B553E41AC9B68D6C7150A08" ma:contentTypeVersion="10" ma:contentTypeDescription="Crie um novo documento." ma:contentTypeScope="" ma:versionID="85ac153011d8982abf727df61f32deec">
  <xsd:schema xmlns:xsd="http://www.w3.org/2001/XMLSchema" xmlns:xs="http://www.w3.org/2001/XMLSchema" xmlns:p="http://schemas.microsoft.com/office/2006/metadata/properties" xmlns:ns3="eb19d24d-22f6-4f69-9f14-a0cb361d1a18" xmlns:ns4="66361610-8fcb-49d0-8c2f-9850f9cac54d" targetNamespace="http://schemas.microsoft.com/office/2006/metadata/properties" ma:root="true" ma:fieldsID="9dd0ddd4bfe9506bd318834258f07a2d" ns3:_="" ns4:_="">
    <xsd:import namespace="eb19d24d-22f6-4f69-9f14-a0cb361d1a18"/>
    <xsd:import namespace="66361610-8fcb-49d0-8c2f-9850f9cac54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19d24d-22f6-4f69-9f14-a0cb361d1a1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361610-8fcb-49d0-8c2f-9850f9cac54d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Hash de Dica de Compartilhamento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026429D-E55A-4045-98BB-0690735787C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FEE6B4F-6A07-4972-9A71-BAEE1A810A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b19d24d-22f6-4f69-9f14-a0cb361d1a18"/>
    <ds:schemaRef ds:uri="66361610-8fcb-49d0-8c2f-9850f9cac54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1F77598-FBF3-4A20-86EC-A18C8E313BF3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66361610-8fcb-49d0-8c2f-9850f9cac54d"/>
    <ds:schemaRef ds:uri="eb19d24d-22f6-4f69-9f14-a0cb361d1a18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Dados</vt:lpstr>
      <vt:lpstr>Resultados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Cote</dc:creator>
  <cp:lastModifiedBy>Andre Aquino</cp:lastModifiedBy>
  <cp:lastPrinted>2020-06-23T02:05:43Z</cp:lastPrinted>
  <dcterms:created xsi:type="dcterms:W3CDTF">2007-08-10T19:31:33Z</dcterms:created>
  <dcterms:modified xsi:type="dcterms:W3CDTF">2020-12-16T20:46:25Z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0x010100345F69F95B553E41AC9B68D6C7150A08</vt:lpwstr>
  </property>
</Properties>
</file>